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65" yWindow="285" windowWidth="19950" windowHeight="10815" activeTab="3"/>
  </bookViews>
  <sheets>
    <sheet name="Complete" sheetId="1" r:id="rId1"/>
    <sheet name="Mode" sheetId="2" r:id="rId2"/>
    <sheet name="Trip Purpose" sheetId="3" r:id="rId3"/>
    <sheet name="Publicity" sheetId="4" r:id="rId4"/>
  </sheets>
  <calcPr calcId="145621"/>
</workbook>
</file>

<file path=xl/calcChain.xml><?xml version="1.0" encoding="utf-8"?>
<calcChain xmlns="http://schemas.openxmlformats.org/spreadsheetml/2006/main">
  <c r="D10" i="4" l="1"/>
  <c r="D23" i="2" l="1"/>
  <c r="D19" i="2"/>
  <c r="D20" i="2"/>
  <c r="D21" i="2"/>
  <c r="D22" i="2"/>
  <c r="D18" i="2"/>
  <c r="E23" i="2"/>
  <c r="E14" i="1" l="1"/>
  <c r="F13" i="2"/>
  <c r="F6" i="2"/>
  <c r="F4" i="2"/>
  <c r="F5" i="2"/>
  <c r="F3" i="2"/>
  <c r="F12" i="2"/>
  <c r="F11" i="2"/>
  <c r="D3" i="4"/>
  <c r="D4" i="4"/>
  <c r="D5" i="4"/>
  <c r="D6" i="4"/>
  <c r="D7" i="4"/>
  <c r="D8" i="4"/>
  <c r="D2" i="4"/>
  <c r="D27" i="3"/>
  <c r="D28" i="3"/>
  <c r="D29" i="3"/>
  <c r="D26" i="3"/>
  <c r="D15" i="3"/>
  <c r="D16" i="3"/>
  <c r="D17" i="3"/>
  <c r="D18" i="3"/>
  <c r="D19" i="3"/>
  <c r="D20" i="3"/>
  <c r="D14" i="3"/>
  <c r="D3" i="3"/>
  <c r="D4" i="3"/>
  <c r="D5" i="3"/>
  <c r="D6" i="3"/>
  <c r="D7" i="3"/>
  <c r="D8" i="3"/>
  <c r="D2" i="3"/>
  <c r="E13" i="1"/>
  <c r="E12" i="1"/>
  <c r="B23" i="4"/>
  <c r="C16" i="4" s="1"/>
  <c r="B10" i="4"/>
  <c r="C8" i="4" s="1"/>
  <c r="B31" i="3"/>
  <c r="C27" i="3" s="1"/>
  <c r="B22" i="3"/>
  <c r="C16" i="3" s="1"/>
  <c r="C9" i="3"/>
  <c r="B10" i="3"/>
  <c r="C6" i="3" s="1"/>
  <c r="E25" i="2"/>
  <c r="E20" i="2"/>
  <c r="E21" i="2"/>
  <c r="E19" i="2"/>
  <c r="C19" i="2"/>
  <c r="C23" i="2"/>
  <c r="B24" i="2"/>
  <c r="C20" i="2" s="1"/>
  <c r="B14" i="2"/>
  <c r="C13" i="2" s="1"/>
  <c r="C13" i="1"/>
  <c r="C14" i="1"/>
  <c r="C15" i="1"/>
  <c r="C12" i="1"/>
  <c r="C4" i="1"/>
  <c r="C5" i="1"/>
  <c r="C6" i="1"/>
  <c r="C7" i="1"/>
  <c r="C8" i="1"/>
  <c r="C3" i="1"/>
  <c r="B7" i="2"/>
  <c r="C4" i="2" s="1"/>
  <c r="B15" i="1"/>
  <c r="B8" i="1"/>
  <c r="C22" i="4" l="1"/>
  <c r="D10" i="3"/>
  <c r="D31" i="3"/>
  <c r="C19" i="3"/>
  <c r="C22" i="3"/>
  <c r="C17" i="3"/>
  <c r="D22" i="3"/>
  <c r="C5" i="3"/>
  <c r="C21" i="3"/>
  <c r="C15" i="3"/>
  <c r="C14" i="3"/>
  <c r="C18" i="3"/>
  <c r="C30" i="3"/>
  <c r="C4" i="3"/>
  <c r="C8" i="3"/>
  <c r="C29" i="3"/>
  <c r="C2" i="3"/>
  <c r="C7" i="3"/>
  <c r="C3" i="3"/>
  <c r="C26" i="3"/>
  <c r="C28" i="3"/>
  <c r="C10" i="3"/>
  <c r="C20" i="3"/>
  <c r="C31" i="3"/>
  <c r="C7" i="2"/>
  <c r="C11" i="2"/>
  <c r="C5" i="2"/>
  <c r="C14" i="2"/>
  <c r="C18" i="2"/>
  <c r="C21" i="2"/>
  <c r="C12" i="2"/>
  <c r="C6" i="2"/>
  <c r="C22" i="2"/>
  <c r="C3" i="2"/>
  <c r="C24" i="2"/>
  <c r="C23" i="4"/>
  <c r="C18" i="4"/>
  <c r="C21" i="4"/>
  <c r="C17" i="4"/>
  <c r="C15" i="4"/>
  <c r="C19" i="4"/>
  <c r="C20" i="4"/>
  <c r="C5" i="4"/>
  <c r="C7" i="4"/>
  <c r="C3" i="4"/>
  <c r="C2" i="4"/>
  <c r="C9" i="4"/>
  <c r="C6" i="4"/>
  <c r="C10" i="4"/>
  <c r="C4" i="4"/>
</calcChain>
</file>

<file path=xl/sharedStrings.xml><?xml version="1.0" encoding="utf-8"?>
<sst xmlns="http://schemas.openxmlformats.org/spreadsheetml/2006/main" count="114" uniqueCount="63">
  <si>
    <t>Page 1</t>
  </si>
  <si>
    <t>Page 2</t>
  </si>
  <si>
    <t>Page 3</t>
  </si>
  <si>
    <t>Page 4</t>
  </si>
  <si>
    <t>Number</t>
  </si>
  <si>
    <t>Survey Completeness</t>
  </si>
  <si>
    <t>Total</t>
  </si>
  <si>
    <t>Page 0</t>
  </si>
  <si>
    <t>Into</t>
  </si>
  <si>
    <t>Out of</t>
  </si>
  <si>
    <t>No Response</t>
  </si>
  <si>
    <t>Type</t>
  </si>
  <si>
    <t>Passenger Vehicle</t>
  </si>
  <si>
    <t>Other</t>
  </si>
  <si>
    <t>No response</t>
  </si>
  <si>
    <t>Public Transit</t>
  </si>
  <si>
    <t>% Total</t>
  </si>
  <si>
    <t>Survey Direction</t>
  </si>
  <si>
    <t>Travel Direction</t>
  </si>
  <si>
    <t>Last Page Completed</t>
  </si>
  <si>
    <t>Vehicle Type</t>
  </si>
  <si>
    <t>Driver?</t>
  </si>
  <si>
    <t>Yes</t>
  </si>
  <si>
    <t>No</t>
  </si>
  <si>
    <t>4 or more</t>
  </si>
  <si>
    <t>Number of Passengers (question asked 'including yourself')</t>
  </si>
  <si>
    <t>(from raw data)</t>
  </si>
  <si>
    <t>(total occupants)</t>
  </si>
  <si>
    <t>Avg Occupany</t>
  </si>
  <si>
    <t>Origin Purpose</t>
  </si>
  <si>
    <t>Home</t>
  </si>
  <si>
    <t>Work or Work Related</t>
  </si>
  <si>
    <t>School</t>
  </si>
  <si>
    <t>Eat</t>
  </si>
  <si>
    <t>Shop</t>
  </si>
  <si>
    <t>Personal Business</t>
  </si>
  <si>
    <t>Destination Purpose</t>
  </si>
  <si>
    <t>#</t>
  </si>
  <si>
    <t>Study Area Relation</t>
  </si>
  <si>
    <t>Live and Work in Area</t>
  </si>
  <si>
    <t>Visitor to Area</t>
  </si>
  <si>
    <t>Live Inside, Work Outside</t>
  </si>
  <si>
    <t>Live Outside, Travel Into</t>
  </si>
  <si>
    <t>From Employer</t>
  </si>
  <si>
    <t>Newspaper</t>
  </si>
  <si>
    <t>Radio</t>
  </si>
  <si>
    <t>Television</t>
  </si>
  <si>
    <t>Social Media</t>
  </si>
  <si>
    <t>Survey Interviewer</t>
  </si>
  <si>
    <t>"Other" Responses</t>
  </si>
  <si>
    <t>Chamber of Commerce</t>
  </si>
  <si>
    <t>Colleagues</t>
  </si>
  <si>
    <t>Email (unknown source)</t>
  </si>
  <si>
    <t>Family/Friend</t>
  </si>
  <si>
    <t>Hotel</t>
  </si>
  <si>
    <t>MAPA</t>
  </si>
  <si>
    <t>Miscellaneous</t>
  </si>
  <si>
    <t>For those responding</t>
  </si>
  <si>
    <t>For those Responding</t>
  </si>
  <si>
    <t>(number of vehicles)</t>
  </si>
  <si>
    <t>Occupancy</t>
  </si>
  <si>
    <t>% Resp</t>
  </si>
  <si>
    <t>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</si>
</sst>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0" xfId="0" applyAlignment="1">
      <alignment horizontal="center"/>
    </xf>
    <xf numFmtId="0" fontId="1" fillId="0" borderId="0" xfId="0" applyFont="1"/>
    <xf numFmtId="16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1" xfId="0" applyFont="1" applyBorder="1"/>
    <xf numFmtId="2" fontId="0" fillId="0" borderId="0" xfId="0" applyNumberFormat="1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</xdr:row>
      <xdr:rowOff>19050</xdr:rowOff>
    </xdr:from>
    <xdr:to>
      <xdr:col>10</xdr:col>
      <xdr:colOff>57150</xdr:colOff>
      <xdr:row>6</xdr:row>
      <xdr:rowOff>95250</xdr:rowOff>
    </xdr:to>
    <xdr:sp macro="" textlink="">
      <xdr:nvSpPr>
        <xdr:cNvPr id="2" name="TextBox 1"/>
        <xdr:cNvSpPr txBox="1"/>
      </xdr:nvSpPr>
      <xdr:spPr>
        <a:xfrm>
          <a:off x="3486150" y="209550"/>
          <a:ext cx="4381500" cy="1028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For the tables labeled "For those</a:t>
          </a:r>
          <a:r>
            <a:rPr lang="en-US" sz="1100" baseline="0"/>
            <a:t> Responding", this is a percentage of responses per category that does NOT include the category "No response" when determining the total number of responses. </a:t>
          </a:r>
        </a:p>
        <a:p>
          <a:endParaRPr lang="en-US" sz="1100" baseline="0"/>
        </a:p>
        <a:p>
          <a:r>
            <a:rPr lang="en-US" sz="1100" baseline="0"/>
            <a:t>So for survey direction, the denominator is 675 (729-54).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19" sqref="C19"/>
    </sheetView>
  </sheetViews>
  <sheetFormatPr defaultRowHeight="15" x14ac:dyDescent="0.25"/>
  <cols>
    <col min="1" max="1" width="25.28515625" customWidth="1"/>
    <col min="5" max="5" width="22.28515625" customWidth="1"/>
  </cols>
  <sheetData>
    <row r="1" spans="1:6" x14ac:dyDescent="0.25">
      <c r="A1" s="5" t="s">
        <v>5</v>
      </c>
    </row>
    <row r="2" spans="1:6" x14ac:dyDescent="0.25">
      <c r="A2" s="1" t="s">
        <v>19</v>
      </c>
      <c r="B2" s="2" t="s">
        <v>4</v>
      </c>
      <c r="C2" s="2" t="s">
        <v>16</v>
      </c>
    </row>
    <row r="3" spans="1:6" x14ac:dyDescent="0.25">
      <c r="A3" s="1" t="s">
        <v>7</v>
      </c>
      <c r="B3" s="2">
        <v>8</v>
      </c>
      <c r="C3" s="6">
        <f>(B3/$B$8)*100</f>
        <v>1.0973936899862824</v>
      </c>
    </row>
    <row r="4" spans="1:6" x14ac:dyDescent="0.25">
      <c r="A4" s="1" t="s">
        <v>0</v>
      </c>
      <c r="B4" s="2">
        <v>1</v>
      </c>
      <c r="C4" s="6">
        <f t="shared" ref="C4:C8" si="0">(B4/$B$8)*100</f>
        <v>0.1371742112482853</v>
      </c>
    </row>
    <row r="5" spans="1:6" x14ac:dyDescent="0.25">
      <c r="A5" s="1" t="s">
        <v>1</v>
      </c>
      <c r="B5" s="2">
        <v>49</v>
      </c>
      <c r="C5" s="6">
        <f t="shared" si="0"/>
        <v>6.7215363511659811</v>
      </c>
    </row>
    <row r="6" spans="1:6" x14ac:dyDescent="0.25">
      <c r="A6" s="1" t="s">
        <v>2</v>
      </c>
      <c r="B6" s="2">
        <v>110</v>
      </c>
      <c r="C6" s="6">
        <f t="shared" si="0"/>
        <v>15.089163237311384</v>
      </c>
    </row>
    <row r="7" spans="1:6" x14ac:dyDescent="0.25">
      <c r="A7" s="1" t="s">
        <v>3</v>
      </c>
      <c r="B7" s="2">
        <v>561</v>
      </c>
      <c r="C7" s="6">
        <f t="shared" si="0"/>
        <v>76.954732510288068</v>
      </c>
    </row>
    <row r="8" spans="1:6" x14ac:dyDescent="0.25">
      <c r="A8" s="3" t="s">
        <v>6</v>
      </c>
      <c r="B8" s="2">
        <f>SUM(B3:B7)</f>
        <v>729</v>
      </c>
      <c r="C8" s="6">
        <f t="shared" si="0"/>
        <v>100</v>
      </c>
    </row>
    <row r="10" spans="1:6" x14ac:dyDescent="0.25">
      <c r="A10" s="5" t="s">
        <v>17</v>
      </c>
    </row>
    <row r="11" spans="1:6" x14ac:dyDescent="0.25">
      <c r="A11" s="1" t="s">
        <v>18</v>
      </c>
      <c r="B11" s="1" t="s">
        <v>4</v>
      </c>
      <c r="C11" s="1" t="s">
        <v>16</v>
      </c>
      <c r="E11" s="2" t="s">
        <v>57</v>
      </c>
    </row>
    <row r="12" spans="1:6" x14ac:dyDescent="0.25">
      <c r="A12" s="1" t="s">
        <v>8</v>
      </c>
      <c r="B12" s="2">
        <v>383</v>
      </c>
      <c r="C12" s="6">
        <f>(B12/$B$15)*100</f>
        <v>52.537722908093279</v>
      </c>
      <c r="E12" s="6">
        <f>(B12/675)*100</f>
        <v>56.740740740740733</v>
      </c>
    </row>
    <row r="13" spans="1:6" x14ac:dyDescent="0.25">
      <c r="A13" s="1" t="s">
        <v>9</v>
      </c>
      <c r="B13" s="2">
        <v>292</v>
      </c>
      <c r="C13" s="6">
        <f t="shared" ref="C13:C15" si="1">(B13/$B$15)*100</f>
        <v>40.054869684499316</v>
      </c>
      <c r="E13" s="13">
        <f>(B13/675)*100</f>
        <v>43.25925925925926</v>
      </c>
    </row>
    <row r="14" spans="1:6" x14ac:dyDescent="0.25">
      <c r="A14" s="1" t="s">
        <v>10</v>
      </c>
      <c r="B14" s="2">
        <v>54</v>
      </c>
      <c r="C14" s="6">
        <f t="shared" si="1"/>
        <v>7.4074074074074066</v>
      </c>
      <c r="E14" s="6">
        <f>SUM(E12:E13)</f>
        <v>100</v>
      </c>
      <c r="F14" s="2" t="s">
        <v>6</v>
      </c>
    </row>
    <row r="15" spans="1:6" x14ac:dyDescent="0.25">
      <c r="A15" s="1" t="s">
        <v>6</v>
      </c>
      <c r="B15" s="2">
        <f>SUM(B12:B14)</f>
        <v>729</v>
      </c>
      <c r="C15" s="6">
        <f t="shared" si="1"/>
        <v>100</v>
      </c>
      <c r="E15" s="1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F16" sqref="F16"/>
    </sheetView>
  </sheetViews>
  <sheetFormatPr defaultRowHeight="15" x14ac:dyDescent="0.25"/>
  <cols>
    <col min="1" max="1" width="18.42578125" customWidth="1"/>
    <col min="2" max="2" width="10.85546875" style="4" customWidth="1"/>
    <col min="6" max="6" width="19.85546875" customWidth="1"/>
  </cols>
  <sheetData>
    <row r="1" spans="1:7" x14ac:dyDescent="0.25">
      <c r="A1" s="5" t="s">
        <v>20</v>
      </c>
    </row>
    <row r="2" spans="1:7" x14ac:dyDescent="0.25">
      <c r="A2" s="1" t="s">
        <v>11</v>
      </c>
      <c r="B2" s="2" t="s">
        <v>4</v>
      </c>
      <c r="C2" s="2" t="s">
        <v>16</v>
      </c>
      <c r="F2" s="1" t="s">
        <v>57</v>
      </c>
    </row>
    <row r="3" spans="1:7" x14ac:dyDescent="0.25">
      <c r="A3" s="1" t="s">
        <v>12</v>
      </c>
      <c r="B3" s="2">
        <v>537</v>
      </c>
      <c r="C3" s="6">
        <f>(B3/$B$7)*100</f>
        <v>73.66255144032921</v>
      </c>
      <c r="F3" s="6">
        <f>(B3/550)*100</f>
        <v>97.636363636363626</v>
      </c>
    </row>
    <row r="4" spans="1:7" x14ac:dyDescent="0.25">
      <c r="A4" s="1" t="s">
        <v>15</v>
      </c>
      <c r="B4" s="2">
        <v>2</v>
      </c>
      <c r="C4" s="6">
        <f t="shared" ref="C4:C7" si="0">(B4/$B$7)*100</f>
        <v>0.2743484224965706</v>
      </c>
      <c r="F4" s="6">
        <f t="shared" ref="F4:F5" si="1">(B4/550)*100</f>
        <v>0.36363636363636365</v>
      </c>
    </row>
    <row r="5" spans="1:7" x14ac:dyDescent="0.25">
      <c r="A5" s="1" t="s">
        <v>13</v>
      </c>
      <c r="B5" s="2">
        <v>11</v>
      </c>
      <c r="C5" s="6">
        <f t="shared" si="0"/>
        <v>1.5089163237311385</v>
      </c>
      <c r="F5" s="13">
        <f t="shared" si="1"/>
        <v>2</v>
      </c>
    </row>
    <row r="6" spans="1:7" x14ac:dyDescent="0.25">
      <c r="A6" s="1" t="s">
        <v>14</v>
      </c>
      <c r="B6" s="2">
        <v>179</v>
      </c>
      <c r="C6" s="6">
        <f t="shared" si="0"/>
        <v>24.554183813443071</v>
      </c>
      <c r="F6" s="6">
        <f>SUM(F3:F5)</f>
        <v>99.999999999999986</v>
      </c>
      <c r="G6" s="2" t="s">
        <v>6</v>
      </c>
    </row>
    <row r="7" spans="1:7" x14ac:dyDescent="0.25">
      <c r="A7" s="1" t="s">
        <v>6</v>
      </c>
      <c r="B7" s="2">
        <f>SUM(B3:B6)</f>
        <v>729</v>
      </c>
      <c r="C7" s="6">
        <f t="shared" si="0"/>
        <v>100</v>
      </c>
    </row>
    <row r="10" spans="1:7" x14ac:dyDescent="0.25">
      <c r="A10" s="5" t="s">
        <v>21</v>
      </c>
      <c r="B10" s="2" t="s">
        <v>4</v>
      </c>
      <c r="C10" s="2" t="s">
        <v>16</v>
      </c>
      <c r="F10" s="1" t="s">
        <v>57</v>
      </c>
    </row>
    <row r="11" spans="1:7" x14ac:dyDescent="0.25">
      <c r="A11" s="1" t="s">
        <v>22</v>
      </c>
      <c r="B11" s="2">
        <v>480</v>
      </c>
      <c r="C11" s="6">
        <f>(B11/$B$14)*100</f>
        <v>65.843621399176953</v>
      </c>
      <c r="F11" s="6">
        <f>(B11/535)*100</f>
        <v>89.719626168224295</v>
      </c>
    </row>
    <row r="12" spans="1:7" x14ac:dyDescent="0.25">
      <c r="A12" s="1" t="s">
        <v>23</v>
      </c>
      <c r="B12" s="2">
        <v>55</v>
      </c>
      <c r="C12" s="6">
        <f t="shared" ref="C12:C14" si="2">(B12/$B$14)*100</f>
        <v>7.544581618655692</v>
      </c>
      <c r="F12" s="13">
        <f>(B12/535)*100</f>
        <v>10.2803738317757</v>
      </c>
    </row>
    <row r="13" spans="1:7" x14ac:dyDescent="0.25">
      <c r="A13" s="1" t="s">
        <v>10</v>
      </c>
      <c r="B13" s="2">
        <v>194</v>
      </c>
      <c r="C13" s="6">
        <f t="shared" si="2"/>
        <v>26.611796982167352</v>
      </c>
      <c r="F13" s="6">
        <f>SUM(F11:F12)</f>
        <v>100</v>
      </c>
      <c r="G13" s="2" t="s">
        <v>6</v>
      </c>
    </row>
    <row r="14" spans="1:7" x14ac:dyDescent="0.25">
      <c r="A14" s="1" t="s">
        <v>6</v>
      </c>
      <c r="B14" s="2">
        <f>SUM(B11:B13)</f>
        <v>729</v>
      </c>
      <c r="C14" s="6">
        <f t="shared" si="2"/>
        <v>100</v>
      </c>
    </row>
    <row r="16" spans="1:7" x14ac:dyDescent="0.25">
      <c r="A16" s="5" t="s">
        <v>25</v>
      </c>
    </row>
    <row r="17" spans="1:6" x14ac:dyDescent="0.25">
      <c r="A17" s="14" t="s">
        <v>60</v>
      </c>
      <c r="B17" s="2" t="s">
        <v>4</v>
      </c>
      <c r="C17" s="2" t="s">
        <v>16</v>
      </c>
      <c r="D17" s="4" t="s">
        <v>61</v>
      </c>
    </row>
    <row r="18" spans="1:6" x14ac:dyDescent="0.25">
      <c r="A18" s="2">
        <v>0</v>
      </c>
      <c r="B18" s="2">
        <v>6</v>
      </c>
      <c r="C18" s="6">
        <f>(B18/$B$24)*100</f>
        <v>0.82304526748971196</v>
      </c>
      <c r="D18" s="15">
        <f>(B18/515)*100</f>
        <v>1.1650485436893203</v>
      </c>
      <c r="E18" s="4">
        <v>6</v>
      </c>
    </row>
    <row r="19" spans="1:6" x14ac:dyDescent="0.25">
      <c r="A19" s="2">
        <v>1</v>
      </c>
      <c r="B19" s="2">
        <v>294</v>
      </c>
      <c r="C19" s="6">
        <f t="shared" ref="C19:C24" si="3">(B19/$B$24)*100</f>
        <v>40.329218106995881</v>
      </c>
      <c r="D19" s="15">
        <f t="shared" ref="D19:D22" si="4">(B19/515)*100</f>
        <v>57.087378640776699</v>
      </c>
      <c r="E19" s="4">
        <f>A19*B19</f>
        <v>294</v>
      </c>
    </row>
    <row r="20" spans="1:6" x14ac:dyDescent="0.25">
      <c r="A20" s="2">
        <v>2</v>
      </c>
      <c r="B20" s="2">
        <v>125</v>
      </c>
      <c r="C20" s="6">
        <f t="shared" si="3"/>
        <v>17.146776406035666</v>
      </c>
      <c r="D20" s="15">
        <f t="shared" si="4"/>
        <v>24.271844660194176</v>
      </c>
      <c r="E20" s="4">
        <f t="shared" ref="E20:E21" si="5">A20*B20</f>
        <v>250</v>
      </c>
    </row>
    <row r="21" spans="1:6" x14ac:dyDescent="0.25">
      <c r="A21" s="2">
        <v>3</v>
      </c>
      <c r="B21" s="2">
        <v>44</v>
      </c>
      <c r="C21" s="6">
        <f t="shared" si="3"/>
        <v>6.0356652949245539</v>
      </c>
      <c r="D21" s="15">
        <f t="shared" si="4"/>
        <v>8.5436893203883493</v>
      </c>
      <c r="E21" s="4">
        <f t="shared" si="5"/>
        <v>132</v>
      </c>
    </row>
    <row r="22" spans="1:6" x14ac:dyDescent="0.25">
      <c r="A22" s="2" t="s">
        <v>24</v>
      </c>
      <c r="B22" s="2">
        <v>46</v>
      </c>
      <c r="C22" s="6">
        <f t="shared" si="3"/>
        <v>6.3100137174211239</v>
      </c>
      <c r="D22" s="15">
        <f t="shared" si="4"/>
        <v>8.9320388349514559</v>
      </c>
      <c r="E22" s="7">
        <v>214</v>
      </c>
      <c r="F22" t="s">
        <v>26</v>
      </c>
    </row>
    <row r="23" spans="1:6" x14ac:dyDescent="0.25">
      <c r="A23" s="2" t="s">
        <v>10</v>
      </c>
      <c r="B23" s="2">
        <v>214</v>
      </c>
      <c r="C23" s="6">
        <f t="shared" si="3"/>
        <v>29.355281207133061</v>
      </c>
      <c r="D23" s="15">
        <f>SUM(D18:D22)</f>
        <v>100.00000000000001</v>
      </c>
      <c r="E23" s="4">
        <f>SUM(E18:E22)</f>
        <v>896</v>
      </c>
      <c r="F23" t="s">
        <v>27</v>
      </c>
    </row>
    <row r="24" spans="1:6" x14ac:dyDescent="0.25">
      <c r="A24" s="2" t="s">
        <v>6</v>
      </c>
      <c r="B24" s="2">
        <f>SUM(B18:B23)</f>
        <v>729</v>
      </c>
      <c r="C24" s="6">
        <f t="shared" si="3"/>
        <v>100</v>
      </c>
      <c r="E24" s="4">
        <v>550</v>
      </c>
      <c r="F24" t="s">
        <v>59</v>
      </c>
    </row>
    <row r="25" spans="1:6" x14ac:dyDescent="0.25">
      <c r="E25" s="8">
        <f>E23/E24</f>
        <v>1.6290909090909091</v>
      </c>
      <c r="F25" s="9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G24" sqref="G24"/>
    </sheetView>
  </sheetViews>
  <sheetFormatPr defaultRowHeight="15" x14ac:dyDescent="0.25"/>
  <cols>
    <col min="1" max="1" width="27.140625" customWidth="1"/>
    <col min="2" max="3" width="9.140625" style="4"/>
    <col min="4" max="4" width="22.140625" style="4" customWidth="1"/>
  </cols>
  <sheetData>
    <row r="1" spans="1:4" x14ac:dyDescent="0.25">
      <c r="A1" s="1" t="s">
        <v>29</v>
      </c>
      <c r="B1" s="2" t="s">
        <v>4</v>
      </c>
      <c r="C1" s="2" t="s">
        <v>16</v>
      </c>
      <c r="D1" s="2" t="s">
        <v>58</v>
      </c>
    </row>
    <row r="2" spans="1:4" x14ac:dyDescent="0.25">
      <c r="A2" s="1" t="s">
        <v>30</v>
      </c>
      <c r="B2" s="2">
        <v>327</v>
      </c>
      <c r="C2" s="6">
        <f>(B2/$B$10)*100</f>
        <v>44.855967078189302</v>
      </c>
      <c r="D2" s="6">
        <f>(B2/549)*100</f>
        <v>59.562841530054641</v>
      </c>
    </row>
    <row r="3" spans="1:4" x14ac:dyDescent="0.25">
      <c r="A3" s="1" t="s">
        <v>31</v>
      </c>
      <c r="B3" s="2">
        <v>124</v>
      </c>
      <c r="C3" s="6">
        <f t="shared" ref="C3:C10" si="0">(B3/$B$10)*100</f>
        <v>17.00960219478738</v>
      </c>
      <c r="D3" s="6">
        <f t="shared" ref="D3:D8" si="1">(B3/549)*100</f>
        <v>22.586520947176687</v>
      </c>
    </row>
    <row r="4" spans="1:4" x14ac:dyDescent="0.25">
      <c r="A4" s="1" t="s">
        <v>32</v>
      </c>
      <c r="B4" s="2">
        <v>6</v>
      </c>
      <c r="C4" s="6">
        <f t="shared" si="0"/>
        <v>0.82304526748971196</v>
      </c>
      <c r="D4" s="6">
        <f t="shared" si="1"/>
        <v>1.0928961748633881</v>
      </c>
    </row>
    <row r="5" spans="1:4" x14ac:dyDescent="0.25">
      <c r="A5" s="1" t="s">
        <v>33</v>
      </c>
      <c r="B5" s="2">
        <v>3</v>
      </c>
      <c r="C5" s="6">
        <f t="shared" si="0"/>
        <v>0.41152263374485598</v>
      </c>
      <c r="D5" s="6">
        <f t="shared" si="1"/>
        <v>0.54644808743169404</v>
      </c>
    </row>
    <row r="6" spans="1:4" x14ac:dyDescent="0.25">
      <c r="A6" s="1" t="s">
        <v>34</v>
      </c>
      <c r="B6" s="2">
        <v>4</v>
      </c>
      <c r="C6" s="6">
        <f t="shared" si="0"/>
        <v>0.5486968449931412</v>
      </c>
      <c r="D6" s="6">
        <f t="shared" si="1"/>
        <v>0.72859744990892528</v>
      </c>
    </row>
    <row r="7" spans="1:4" x14ac:dyDescent="0.25">
      <c r="A7" s="1" t="s">
        <v>35</v>
      </c>
      <c r="B7" s="2">
        <v>64</v>
      </c>
      <c r="C7" s="6">
        <f t="shared" si="0"/>
        <v>8.7791495198902592</v>
      </c>
      <c r="D7" s="6">
        <f t="shared" si="1"/>
        <v>11.657559198542804</v>
      </c>
    </row>
    <row r="8" spans="1:4" x14ac:dyDescent="0.25">
      <c r="A8" s="1" t="s">
        <v>13</v>
      </c>
      <c r="B8" s="2">
        <v>21</v>
      </c>
      <c r="C8" s="6">
        <f t="shared" si="0"/>
        <v>2.880658436213992</v>
      </c>
      <c r="D8" s="6">
        <f t="shared" si="1"/>
        <v>3.8251366120218582</v>
      </c>
    </row>
    <row r="9" spans="1:4" x14ac:dyDescent="0.25">
      <c r="A9" s="1" t="s">
        <v>10</v>
      </c>
      <c r="B9" s="2">
        <v>180</v>
      </c>
      <c r="C9" s="6">
        <f t="shared" si="0"/>
        <v>24.691358024691358</v>
      </c>
      <c r="D9" s="2"/>
    </row>
    <row r="10" spans="1:4" x14ac:dyDescent="0.25">
      <c r="A10" s="1" t="s">
        <v>6</v>
      </c>
      <c r="B10" s="2">
        <f>SUM(B2:B9)</f>
        <v>729</v>
      </c>
      <c r="C10" s="6">
        <f t="shared" si="0"/>
        <v>100</v>
      </c>
      <c r="D10" s="6">
        <f>SUM(D2:D8)</f>
        <v>100.00000000000001</v>
      </c>
    </row>
    <row r="11" spans="1:4" x14ac:dyDescent="0.25">
      <c r="A11" s="10"/>
      <c r="B11" s="11"/>
      <c r="C11" s="12"/>
    </row>
    <row r="13" spans="1:4" x14ac:dyDescent="0.25">
      <c r="A13" s="1" t="s">
        <v>36</v>
      </c>
      <c r="B13" s="2" t="s">
        <v>4</v>
      </c>
      <c r="C13" s="2" t="s">
        <v>16</v>
      </c>
      <c r="D13" s="2" t="s">
        <v>58</v>
      </c>
    </row>
    <row r="14" spans="1:4" x14ac:dyDescent="0.25">
      <c r="A14" s="1" t="s">
        <v>30</v>
      </c>
      <c r="B14" s="2">
        <v>49</v>
      </c>
      <c r="C14" s="6">
        <f>(B14/$B$22)*100</f>
        <v>6.7215363511659811</v>
      </c>
      <c r="D14" s="6">
        <f>(B14/543)*100</f>
        <v>9.0239410681399637</v>
      </c>
    </row>
    <row r="15" spans="1:4" x14ac:dyDescent="0.25">
      <c r="A15" s="1" t="s">
        <v>31</v>
      </c>
      <c r="B15" s="2">
        <v>290</v>
      </c>
      <c r="C15" s="6">
        <f t="shared" ref="C15:C22" si="2">(B15/$B$22)*100</f>
        <v>39.780521262002743</v>
      </c>
      <c r="D15" s="6">
        <f t="shared" ref="D15:D20" si="3">(B15/543)*100</f>
        <v>53.406998158379373</v>
      </c>
    </row>
    <row r="16" spans="1:4" x14ac:dyDescent="0.25">
      <c r="A16" s="1" t="s">
        <v>32</v>
      </c>
      <c r="B16" s="2">
        <v>5</v>
      </c>
      <c r="C16" s="6">
        <f t="shared" si="2"/>
        <v>0.68587105624142664</v>
      </c>
      <c r="D16" s="6">
        <f t="shared" si="3"/>
        <v>0.92081031307550654</v>
      </c>
    </row>
    <row r="17" spans="1:4" x14ac:dyDescent="0.25">
      <c r="A17" s="1" t="s">
        <v>33</v>
      </c>
      <c r="B17" s="2">
        <v>8</v>
      </c>
      <c r="C17" s="6">
        <f t="shared" si="2"/>
        <v>1.0973936899862824</v>
      </c>
      <c r="D17" s="6">
        <f t="shared" si="3"/>
        <v>1.4732965009208103</v>
      </c>
    </row>
    <row r="18" spans="1:4" x14ac:dyDescent="0.25">
      <c r="A18" s="1" t="s">
        <v>34</v>
      </c>
      <c r="B18" s="2">
        <v>14</v>
      </c>
      <c r="C18" s="6">
        <f t="shared" si="2"/>
        <v>1.9204389574759946</v>
      </c>
      <c r="D18" s="6">
        <f t="shared" si="3"/>
        <v>2.5782688766114181</v>
      </c>
    </row>
    <row r="19" spans="1:4" x14ac:dyDescent="0.25">
      <c r="A19" s="1" t="s">
        <v>35</v>
      </c>
      <c r="B19" s="2">
        <v>113</v>
      </c>
      <c r="C19" s="6">
        <f t="shared" si="2"/>
        <v>15.500685871056241</v>
      </c>
      <c r="D19" s="6">
        <f t="shared" si="3"/>
        <v>20.810313075506446</v>
      </c>
    </row>
    <row r="20" spans="1:4" x14ac:dyDescent="0.25">
      <c r="A20" s="1" t="s">
        <v>13</v>
      </c>
      <c r="B20" s="2">
        <v>64</v>
      </c>
      <c r="C20" s="6">
        <f t="shared" si="2"/>
        <v>8.7791495198902592</v>
      </c>
      <c r="D20" s="6">
        <f t="shared" si="3"/>
        <v>11.786372007366483</v>
      </c>
    </row>
    <row r="21" spans="1:4" x14ac:dyDescent="0.25">
      <c r="A21" s="1" t="s">
        <v>10</v>
      </c>
      <c r="B21" s="2">
        <v>186</v>
      </c>
      <c r="C21" s="6">
        <f t="shared" si="2"/>
        <v>25.514403292181072</v>
      </c>
      <c r="D21" s="2"/>
    </row>
    <row r="22" spans="1:4" x14ac:dyDescent="0.25">
      <c r="A22" s="1" t="s">
        <v>6</v>
      </c>
      <c r="B22" s="2">
        <f>SUM(B14:B21)</f>
        <v>729</v>
      </c>
      <c r="C22" s="6">
        <f t="shared" si="2"/>
        <v>100</v>
      </c>
      <c r="D22" s="6">
        <f>SUM(D14:D20)</f>
        <v>100</v>
      </c>
    </row>
    <row r="24" spans="1:4" x14ac:dyDescent="0.25">
      <c r="A24" s="5" t="s">
        <v>38</v>
      </c>
    </row>
    <row r="25" spans="1:4" x14ac:dyDescent="0.25">
      <c r="A25" s="1" t="s">
        <v>11</v>
      </c>
      <c r="B25" s="2" t="s">
        <v>4</v>
      </c>
      <c r="C25" s="2" t="s">
        <v>16</v>
      </c>
      <c r="D25" s="2" t="s">
        <v>58</v>
      </c>
    </row>
    <row r="26" spans="1:4" x14ac:dyDescent="0.25">
      <c r="A26" s="1" t="s">
        <v>39</v>
      </c>
      <c r="B26" s="2">
        <v>389</v>
      </c>
      <c r="C26" s="6">
        <f>(B26/$B$31)*100</f>
        <v>53.360768175582997</v>
      </c>
      <c r="D26" s="6">
        <f>(B26/526)*100</f>
        <v>73.954372623574145</v>
      </c>
    </row>
    <row r="27" spans="1:4" x14ac:dyDescent="0.25">
      <c r="A27" s="1" t="s">
        <v>41</v>
      </c>
      <c r="B27" s="2">
        <v>21</v>
      </c>
      <c r="C27" s="6">
        <f t="shared" ref="C27:C31" si="4">(B27/$B$31)*100</f>
        <v>2.880658436213992</v>
      </c>
      <c r="D27" s="6">
        <f t="shared" ref="D27:D29" si="5">(B27/526)*100</f>
        <v>3.9923954372623576</v>
      </c>
    </row>
    <row r="28" spans="1:4" x14ac:dyDescent="0.25">
      <c r="A28" s="1" t="s">
        <v>42</v>
      </c>
      <c r="B28" s="2">
        <v>110</v>
      </c>
      <c r="C28" s="6">
        <f t="shared" si="4"/>
        <v>15.089163237311384</v>
      </c>
      <c r="D28" s="6">
        <f t="shared" si="5"/>
        <v>20.912547528517113</v>
      </c>
    </row>
    <row r="29" spans="1:4" x14ac:dyDescent="0.25">
      <c r="A29" s="1" t="s">
        <v>40</v>
      </c>
      <c r="B29" s="2">
        <v>6</v>
      </c>
      <c r="C29" s="6">
        <f t="shared" si="4"/>
        <v>0.82304526748971196</v>
      </c>
      <c r="D29" s="6">
        <f t="shared" si="5"/>
        <v>1.1406844106463878</v>
      </c>
    </row>
    <row r="30" spans="1:4" x14ac:dyDescent="0.25">
      <c r="A30" s="1" t="s">
        <v>10</v>
      </c>
      <c r="B30" s="2">
        <v>203</v>
      </c>
      <c r="C30" s="6">
        <f t="shared" si="4"/>
        <v>27.846364883401918</v>
      </c>
      <c r="D30" s="2"/>
    </row>
    <row r="31" spans="1:4" x14ac:dyDescent="0.25">
      <c r="A31" s="1" t="s">
        <v>6</v>
      </c>
      <c r="B31" s="2">
        <f>SUM(B26:B30)</f>
        <v>729</v>
      </c>
      <c r="C31" s="6">
        <f t="shared" si="4"/>
        <v>100</v>
      </c>
      <c r="D31" s="6">
        <f>SUM(D26:D29)</f>
        <v>100</v>
      </c>
    </row>
    <row r="32" spans="1:4" x14ac:dyDescent="0.25">
      <c r="D32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E19" sqref="E19"/>
    </sheetView>
  </sheetViews>
  <sheetFormatPr defaultRowHeight="15" x14ac:dyDescent="0.25"/>
  <cols>
    <col min="1" max="1" width="27.28515625" customWidth="1"/>
    <col min="4" max="4" width="21.28515625" style="4" customWidth="1"/>
  </cols>
  <sheetData>
    <row r="1" spans="1:4" x14ac:dyDescent="0.25">
      <c r="A1" s="1" t="s">
        <v>62</v>
      </c>
      <c r="B1" s="2" t="s">
        <v>37</v>
      </c>
      <c r="C1" s="2" t="s">
        <v>16</v>
      </c>
      <c r="D1" s="2" t="s">
        <v>58</v>
      </c>
    </row>
    <row r="2" spans="1:4" x14ac:dyDescent="0.25">
      <c r="A2" s="1" t="s">
        <v>43</v>
      </c>
      <c r="B2" s="2">
        <v>380</v>
      </c>
      <c r="C2" s="6">
        <f t="shared" ref="C2:C7" si="0">(B2/$B$10)*100</f>
        <v>52.12620027434842</v>
      </c>
      <c r="D2" s="6">
        <f>(B2/539)*100</f>
        <v>70.500927643784777</v>
      </c>
    </row>
    <row r="3" spans="1:4" x14ac:dyDescent="0.25">
      <c r="A3" s="1" t="s">
        <v>44</v>
      </c>
      <c r="B3" s="2">
        <v>10</v>
      </c>
      <c r="C3" s="6">
        <f t="shared" si="0"/>
        <v>1.3717421124828533</v>
      </c>
      <c r="D3" s="6">
        <f t="shared" ref="D3:D8" si="1">(B3/539)*100</f>
        <v>1.855287569573284</v>
      </c>
    </row>
    <row r="4" spans="1:4" x14ac:dyDescent="0.25">
      <c r="A4" s="1" t="s">
        <v>45</v>
      </c>
      <c r="B4" s="2">
        <v>1</v>
      </c>
      <c r="C4" s="6">
        <f t="shared" si="0"/>
        <v>0.1371742112482853</v>
      </c>
      <c r="D4" s="6">
        <f t="shared" si="1"/>
        <v>0.1855287569573284</v>
      </c>
    </row>
    <row r="5" spans="1:4" x14ac:dyDescent="0.25">
      <c r="A5" s="1" t="s">
        <v>46</v>
      </c>
      <c r="B5" s="2">
        <v>16</v>
      </c>
      <c r="C5" s="6">
        <f t="shared" si="0"/>
        <v>2.1947873799725648</v>
      </c>
      <c r="D5" s="6">
        <f t="shared" si="1"/>
        <v>2.9684601113172544</v>
      </c>
    </row>
    <row r="6" spans="1:4" x14ac:dyDescent="0.25">
      <c r="A6" s="1" t="s">
        <v>47</v>
      </c>
      <c r="B6" s="2">
        <v>23</v>
      </c>
      <c r="C6" s="6">
        <f t="shared" si="0"/>
        <v>3.155006858710562</v>
      </c>
      <c r="D6" s="6">
        <f t="shared" si="1"/>
        <v>4.2671614100185531</v>
      </c>
    </row>
    <row r="7" spans="1:4" x14ac:dyDescent="0.25">
      <c r="A7" s="1" t="s">
        <v>48</v>
      </c>
      <c r="B7" s="2">
        <v>3</v>
      </c>
      <c r="C7" s="6">
        <f t="shared" si="0"/>
        <v>0.41152263374485598</v>
      </c>
      <c r="D7" s="6">
        <f t="shared" si="1"/>
        <v>0.55658627087198509</v>
      </c>
    </row>
    <row r="8" spans="1:4" x14ac:dyDescent="0.25">
      <c r="A8" s="1" t="s">
        <v>13</v>
      </c>
      <c r="B8" s="2">
        <v>106</v>
      </c>
      <c r="C8" s="6">
        <f t="shared" ref="C8" si="2">(B8/$B$10)*100</f>
        <v>14.540466392318244</v>
      </c>
      <c r="D8" s="6">
        <f t="shared" si="1"/>
        <v>19.666048237476808</v>
      </c>
    </row>
    <row r="9" spans="1:4" x14ac:dyDescent="0.25">
      <c r="A9" s="1" t="s">
        <v>10</v>
      </c>
      <c r="B9" s="2">
        <v>190</v>
      </c>
      <c r="C9" s="6">
        <f>(B9/$B$10)*100</f>
        <v>26.06310013717421</v>
      </c>
      <c r="D9" s="6"/>
    </row>
    <row r="10" spans="1:4" x14ac:dyDescent="0.25">
      <c r="A10" s="1" t="s">
        <v>6</v>
      </c>
      <c r="B10" s="2">
        <f>SUM(B2:B9)</f>
        <v>729</v>
      </c>
      <c r="C10" s="6">
        <f>(B10/$B$10)*100</f>
        <v>100</v>
      </c>
      <c r="D10" s="6">
        <f>SUM(D2:D9)</f>
        <v>100</v>
      </c>
    </row>
    <row r="13" spans="1:4" x14ac:dyDescent="0.25">
      <c r="A13" s="5" t="s">
        <v>49</v>
      </c>
    </row>
    <row r="14" spans="1:4" x14ac:dyDescent="0.25">
      <c r="A14" s="16"/>
      <c r="B14" s="1" t="s">
        <v>4</v>
      </c>
      <c r="C14" s="1" t="s">
        <v>16</v>
      </c>
    </row>
    <row r="15" spans="1:4" x14ac:dyDescent="0.25">
      <c r="A15" s="1" t="s">
        <v>50</v>
      </c>
      <c r="B15" s="2">
        <v>60</v>
      </c>
      <c r="C15" s="6">
        <f>(B15/$B$23)*100</f>
        <v>56.60377358490566</v>
      </c>
    </row>
    <row r="16" spans="1:4" x14ac:dyDescent="0.25">
      <c r="A16" s="1" t="s">
        <v>51</v>
      </c>
      <c r="B16" s="2">
        <v>2</v>
      </c>
      <c r="C16" s="6">
        <f t="shared" ref="C16:C23" si="3">(B16/$B$23)*100</f>
        <v>1.8867924528301887</v>
      </c>
    </row>
    <row r="17" spans="1:3" x14ac:dyDescent="0.25">
      <c r="A17" s="1" t="s">
        <v>52</v>
      </c>
      <c r="B17" s="2">
        <v>18</v>
      </c>
      <c r="C17" s="6">
        <f t="shared" si="3"/>
        <v>16.981132075471699</v>
      </c>
    </row>
    <row r="18" spans="1:3" x14ac:dyDescent="0.25">
      <c r="A18" s="1" t="s">
        <v>53</v>
      </c>
      <c r="B18" s="2">
        <v>6</v>
      </c>
      <c r="C18" s="6">
        <f t="shared" si="3"/>
        <v>5.6603773584905666</v>
      </c>
    </row>
    <row r="19" spans="1:3" x14ac:dyDescent="0.25">
      <c r="A19" s="1" t="s">
        <v>54</v>
      </c>
      <c r="B19" s="2">
        <v>1</v>
      </c>
      <c r="C19" s="6">
        <f t="shared" si="3"/>
        <v>0.94339622641509435</v>
      </c>
    </row>
    <row r="20" spans="1:3" x14ac:dyDescent="0.25">
      <c r="A20" s="1" t="s">
        <v>55</v>
      </c>
      <c r="B20" s="2">
        <v>4</v>
      </c>
      <c r="C20" s="6">
        <f t="shared" si="3"/>
        <v>3.7735849056603774</v>
      </c>
    </row>
    <row r="21" spans="1:3" x14ac:dyDescent="0.25">
      <c r="A21" s="1" t="s">
        <v>56</v>
      </c>
      <c r="B21" s="2">
        <v>14</v>
      </c>
      <c r="C21" s="6">
        <f t="shared" si="3"/>
        <v>13.20754716981132</v>
      </c>
    </row>
    <row r="22" spans="1:3" x14ac:dyDescent="0.25">
      <c r="A22" s="1" t="s">
        <v>14</v>
      </c>
      <c r="B22" s="2">
        <v>1</v>
      </c>
      <c r="C22" s="6">
        <f t="shared" si="3"/>
        <v>0.94339622641509435</v>
      </c>
    </row>
    <row r="23" spans="1:3" x14ac:dyDescent="0.25">
      <c r="A23" s="3" t="s">
        <v>6</v>
      </c>
      <c r="B23" s="2">
        <f>SUM(B15:B22)</f>
        <v>106</v>
      </c>
      <c r="C23" s="6">
        <f t="shared" si="3"/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Complete</vt:lpstr>
      <vt:lpstr>Mode</vt:lpstr>
      <vt:lpstr>Trip Purpose</vt:lpstr>
      <vt:lpstr>Publicity</vt:lpstr>
    </vt:vector>
  </TitlesOfParts>
  <Company>tti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Farnsworth</dc:creator>
  <cp:lastModifiedBy>S Farnsworth</cp:lastModifiedBy>
  <dcterms:created xsi:type="dcterms:W3CDTF">2013-07-16T16:03:16Z</dcterms:created>
  <dcterms:modified xsi:type="dcterms:W3CDTF">2013-07-30T16:20:15Z</dcterms:modified>
</cp:coreProperties>
</file>